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14175" windowHeight="8850" tabRatio="792" activeTab="0"/>
  </bookViews>
  <sheets>
    <sheet name="20-21 Analysis Fall" sheetId="1" r:id="rId1"/>
    <sheet name="Fall Term Proration" sheetId="2" r:id="rId2"/>
  </sheets>
  <definedNames/>
  <calcPr fullCalcOnLoad="1"/>
</workbook>
</file>

<file path=xl/sharedStrings.xml><?xml version="1.0" encoding="utf-8"?>
<sst xmlns="http://schemas.openxmlformats.org/spreadsheetml/2006/main" count="177" uniqueCount="75">
  <si>
    <t>NAME:</t>
  </si>
  <si>
    <t>DATE:</t>
  </si>
  <si>
    <t>WAS PAID:</t>
  </si>
  <si>
    <t>TOTAL</t>
  </si>
  <si>
    <t>S/B PAID:</t>
  </si>
  <si>
    <t>DIFF</t>
  </si>
  <si>
    <t>-</t>
  </si>
  <si>
    <t>EMPL ID</t>
  </si>
  <si>
    <t>Record #</t>
  </si>
  <si>
    <t>Date:</t>
  </si>
  <si>
    <t>*</t>
  </si>
  <si>
    <t>Rcd</t>
  </si>
  <si>
    <t>Shortcode</t>
  </si>
  <si>
    <t>Distribution</t>
  </si>
  <si>
    <t>Months</t>
  </si>
  <si>
    <t>Total</t>
  </si>
  <si>
    <t>Shortcode:</t>
  </si>
  <si>
    <t>----------------</t>
  </si>
  <si>
    <t>Transfer Amount:</t>
  </si>
  <si>
    <t>******</t>
  </si>
  <si>
    <t>-------</t>
  </si>
  <si>
    <t>Short Code</t>
  </si>
  <si>
    <t>July - August</t>
  </si>
  <si>
    <t>Monthly Charge</t>
  </si>
  <si>
    <t>Sep - Dec</t>
  </si>
  <si>
    <t>Total for Shortcode</t>
  </si>
  <si>
    <t>---------------------------------------------</t>
  </si>
  <si>
    <t>---------------------------------------------------------------</t>
  </si>
  <si>
    <t>-----------------------------------------------------</t>
  </si>
  <si>
    <t>-----------------------------------------------------------------------------------------</t>
  </si>
  <si>
    <t>Job</t>
  </si>
  <si>
    <t>Effort</t>
  </si>
  <si>
    <t>July</t>
  </si>
  <si>
    <t>August</t>
  </si>
  <si>
    <t>September</t>
  </si>
  <si>
    <t>October</t>
  </si>
  <si>
    <t>November</t>
  </si>
  <si>
    <t>December</t>
  </si>
  <si>
    <t>Name:</t>
  </si>
  <si>
    <t>EmplId:</t>
  </si>
  <si>
    <t>Reason:</t>
  </si>
  <si>
    <t>Monthly Rate</t>
  </si>
  <si>
    <t>Term Total</t>
  </si>
  <si>
    <t>Days Worked</t>
  </si>
  <si>
    <t>Days in Fall Term</t>
  </si>
  <si>
    <t>Proration Term Charges</t>
  </si>
  <si>
    <t>Job Data Term charges:</t>
  </si>
  <si>
    <t xml:space="preserve">(from s/b paid analysis) </t>
  </si>
  <si>
    <t>(From above)</t>
  </si>
  <si>
    <t>(Times)</t>
  </si>
  <si>
    <t>(Divided By)</t>
  </si>
  <si>
    <t>(Equals)</t>
  </si>
  <si>
    <t>(Charge Jul - Aug * 2 +</t>
  </si>
  <si>
    <t>Charge Sep - Dec * 4)</t>
  </si>
  <si>
    <t>(Shortcode % * Rt)</t>
  </si>
  <si>
    <t>By Shortcode (from above)</t>
  </si>
  <si>
    <t>Job Effort</t>
  </si>
  <si>
    <t>DEARBORN</t>
  </si>
  <si>
    <t>Monthly Salary</t>
  </si>
  <si>
    <t xml:space="preserve">* Enter Federally Sponsored shortcodes to the left of the ENP shortcode </t>
  </si>
  <si>
    <t>* Enter Non Federally Sponsored Shortcodes to the right of the ENP shortcode</t>
  </si>
  <si>
    <t>Sponsored Fall Pay Proration</t>
  </si>
  <si>
    <t>Dearborn</t>
  </si>
  <si>
    <t>2020</t>
  </si>
  <si>
    <t>Proj 07-31-20</t>
  </si>
  <si>
    <t>Proj 08-31-20</t>
  </si>
  <si>
    <t>Proj 09-30-20</t>
  </si>
  <si>
    <t>Proj 10-31-20</t>
  </si>
  <si>
    <t>Proj 11-30-20</t>
  </si>
  <si>
    <t>Proj 12-31-20</t>
  </si>
  <si>
    <t>Pror Trans 2020</t>
  </si>
  <si>
    <t>20-21 FALL TERM PRORATION</t>
  </si>
  <si>
    <t>Effort Change 100% - 75% effective 11/1/20</t>
  </si>
  <si>
    <t>9/20 - 10/20</t>
  </si>
  <si>
    <t>11/20 - 12/20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</si>
</sst>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mm\-yy"/>
    <numFmt numFmtId="166" formatCode="mmm\-yyyy"/>
    <numFmt numFmtId="167" formatCode="&quot;$&quot;#,##0.00"/>
    <numFmt numFmtId="168" formatCode="00000000"/>
    <numFmt numFmtId="169" formatCode="000000"/>
    <numFmt numFmtId="170" formatCode="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%"/>
    <numFmt numFmtId="176" formatCode="[$-409]dddd\,\ mmmm\ dd\,\ yyyy"/>
    <numFmt numFmtId="177" formatCode="[$€-2]\ #,##0.00_);[Red]\([$€-2]\ #,##0.00\)"/>
    <numFmt numFmtId="178" formatCode="_(* #,##0.000_);_(* \(#,##0.000\);_(* &quot;-&quot;???_);_(@_)"/>
    <numFmt numFmtId="179" formatCode="[$-409]h:mm:ss\ AM/PM"/>
    <numFmt numFmtId="180" formatCode="mm/dd/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/>
    </xf>
    <xf numFmtId="0" fontId="0" fillId="0" borderId="0" xfId="0" applyAlignment="1" quotePrefix="1">
      <alignment horizontal="fill"/>
    </xf>
    <xf numFmtId="49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43" fontId="0" fillId="0" borderId="0" xfId="42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fill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5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49" fontId="0" fillId="0" borderId="0" xfId="0" applyNumberFormat="1" applyAlignment="1">
      <alignment horizontal="fill" vertic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9" fontId="1" fillId="0" borderId="0" xfId="0" applyNumberFormat="1" applyFont="1" applyAlignment="1">
      <alignment horizontal="center"/>
    </xf>
    <xf numFmtId="43" fontId="1" fillId="0" borderId="0" xfId="42" applyFont="1" applyAlignment="1">
      <alignment horizontal="center"/>
    </xf>
    <xf numFmtId="0" fontId="0" fillId="0" borderId="0" xfId="42" applyNumberFormat="1" applyFont="1" applyAlignment="1">
      <alignment/>
    </xf>
    <xf numFmtId="0" fontId="0" fillId="0" borderId="0" xfId="42" applyNumberFormat="1" applyFont="1" applyAlignment="1" quotePrefix="1">
      <alignment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0" fillId="0" borderId="10" xfId="42" applyNumberFormat="1" applyFont="1" applyBorder="1" applyAlignment="1">
      <alignment/>
    </xf>
    <xf numFmtId="0" fontId="0" fillId="0" borderId="0" xfId="42" applyNumberFormat="1" applyFont="1" applyAlignment="1" quotePrefix="1">
      <alignment/>
    </xf>
    <xf numFmtId="0" fontId="0" fillId="0" borderId="0" xfId="0" applyFont="1" applyAlignment="1" quotePrefix="1">
      <alignment/>
    </xf>
    <xf numFmtId="0" fontId="1" fillId="0" borderId="11" xfId="0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42" applyNumberFormat="1" applyFont="1" applyBorder="1" applyAlignment="1">
      <alignment/>
    </xf>
    <xf numFmtId="43" fontId="0" fillId="0" borderId="10" xfId="0" applyNumberForma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4" xfId="42" applyFont="1" applyBorder="1" applyAlignment="1">
      <alignment/>
    </xf>
    <xf numFmtId="43" fontId="0" fillId="0" borderId="12" xfId="42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3" xfId="42" applyNumberFormat="1" applyFont="1" applyBorder="1" applyAlignment="1" quotePrefix="1">
      <alignment/>
    </xf>
    <xf numFmtId="175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0" fillId="0" borderId="10" xfId="0" applyNumberFormat="1" applyBorder="1" applyAlignment="1">
      <alignment/>
    </xf>
    <xf numFmtId="175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5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1" fillId="0" borderId="0" xfId="0" applyNumberFormat="1" applyFont="1" applyAlignment="1">
      <alignment horizontal="left"/>
    </xf>
    <xf numFmtId="175" fontId="0" fillId="0" borderId="10" xfId="61" applyNumberFormat="1" applyFont="1" applyBorder="1" applyAlignment="1">
      <alignment horizontal="center"/>
    </xf>
    <xf numFmtId="0" fontId="0" fillId="0" borderId="10" xfId="0" applyFont="1" applyBorder="1" applyAlignment="1" quotePrefix="1">
      <alignment/>
    </xf>
    <xf numFmtId="0" fontId="1" fillId="0" borderId="17" xfId="0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A28" sqref="A28:A29"/>
    </sheetView>
  </sheetViews>
  <sheetFormatPr defaultColWidth="9.140625" defaultRowHeight="12.75"/>
  <cols>
    <col min="1" max="1" width="12.00390625" style="0" bestFit="1" customWidth="1"/>
    <col min="2" max="2" width="5.140625" style="0" customWidth="1"/>
    <col min="3" max="9" width="10.8515625" style="0" customWidth="1"/>
    <col min="10" max="10" width="3.421875" style="0" customWidth="1"/>
    <col min="11" max="11" width="11.140625" style="0" customWidth="1"/>
    <col min="12" max="12" width="11.00390625" style="0" bestFit="1" customWidth="1"/>
    <col min="13" max="13" width="8.00390625" style="0" bestFit="1" customWidth="1"/>
  </cols>
  <sheetData>
    <row r="1" spans="1:10" ht="12.75">
      <c r="A1" s="1" t="s">
        <v>0</v>
      </c>
      <c r="B1" s="1"/>
      <c r="C1" s="8" t="s">
        <v>62</v>
      </c>
      <c r="D1" s="1"/>
      <c r="E1" s="1"/>
      <c r="F1" s="79" t="s">
        <v>56</v>
      </c>
      <c r="G1" s="83" t="s">
        <v>58</v>
      </c>
      <c r="H1" s="83"/>
      <c r="J1" s="1"/>
    </row>
    <row r="2" spans="1:10" ht="12.75">
      <c r="A2" s="1" t="s">
        <v>7</v>
      </c>
      <c r="B2" s="14"/>
      <c r="C2" s="8" t="s">
        <v>61</v>
      </c>
      <c r="D2" s="8"/>
      <c r="E2" s="8"/>
      <c r="F2" s="80">
        <v>1</v>
      </c>
      <c r="G2" s="1" t="s">
        <v>32</v>
      </c>
      <c r="H2" s="5">
        <v>9000</v>
      </c>
      <c r="J2" s="2"/>
    </row>
    <row r="3" spans="1:10" ht="12.75">
      <c r="A3" s="1" t="s">
        <v>1</v>
      </c>
      <c r="B3" s="9"/>
      <c r="C3" s="82" t="s">
        <v>63</v>
      </c>
      <c r="D3" s="9"/>
      <c r="E3" s="9"/>
      <c r="F3" s="80">
        <f>F2</f>
        <v>1</v>
      </c>
      <c r="G3" s="8" t="s">
        <v>33</v>
      </c>
      <c r="H3" s="5">
        <f>H2</f>
        <v>9000</v>
      </c>
      <c r="J3" s="2"/>
    </row>
    <row r="4" spans="1:10" ht="12.75">
      <c r="A4" s="1" t="s">
        <v>8</v>
      </c>
      <c r="B4" s="9"/>
      <c r="C4" s="39"/>
      <c r="D4" s="9"/>
      <c r="E4" s="9"/>
      <c r="F4" s="80">
        <f>F3</f>
        <v>1</v>
      </c>
      <c r="G4" s="9" t="s">
        <v>34</v>
      </c>
      <c r="H4" s="5">
        <v>9500</v>
      </c>
      <c r="J4" s="2"/>
    </row>
    <row r="5" spans="1:10" ht="12.75">
      <c r="A5" s="1"/>
      <c r="B5" s="12"/>
      <c r="C5" s="12"/>
      <c r="D5" s="12"/>
      <c r="E5" s="12"/>
      <c r="F5" s="80">
        <f>F4</f>
        <v>1</v>
      </c>
      <c r="G5" s="9" t="s">
        <v>35</v>
      </c>
      <c r="H5" s="5">
        <f>H4</f>
        <v>9500</v>
      </c>
      <c r="J5" s="2"/>
    </row>
    <row r="6" spans="1:10" ht="12.75">
      <c r="A6" s="1"/>
      <c r="B6" s="1"/>
      <c r="C6" s="1"/>
      <c r="D6" s="1"/>
      <c r="E6" s="1"/>
      <c r="F6" s="80">
        <v>0.75</v>
      </c>
      <c r="G6" s="8" t="s">
        <v>36</v>
      </c>
      <c r="H6" s="5">
        <v>7125</v>
      </c>
      <c r="J6" s="1"/>
    </row>
    <row r="7" spans="1:12" ht="12.75">
      <c r="A7" s="1"/>
      <c r="B7" s="1"/>
      <c r="C7" s="1"/>
      <c r="D7" s="1"/>
      <c r="E7" s="1"/>
      <c r="F7" s="80">
        <f>F6</f>
        <v>0.75</v>
      </c>
      <c r="G7" s="1" t="s">
        <v>37</v>
      </c>
      <c r="H7" s="5">
        <f>H6</f>
        <v>7125</v>
      </c>
      <c r="I7" s="76"/>
      <c r="J7" s="1"/>
      <c r="K7" s="1"/>
      <c r="L7" s="5"/>
    </row>
    <row r="8" spans="1:11" ht="12.75">
      <c r="A8" s="1"/>
      <c r="B8" s="11"/>
      <c r="C8" s="11"/>
      <c r="D8" s="11"/>
      <c r="E8" s="11"/>
      <c r="F8" s="11"/>
      <c r="G8" s="11"/>
      <c r="H8" s="11"/>
      <c r="I8" s="11"/>
      <c r="J8" s="1"/>
      <c r="K8" s="1"/>
    </row>
    <row r="9" spans="1:11" ht="12.75">
      <c r="A9" s="1" t="s">
        <v>2</v>
      </c>
      <c r="B9" s="13"/>
      <c r="C9" s="16"/>
      <c r="D9" s="16">
        <v>53575</v>
      </c>
      <c r="E9" s="16">
        <v>56994</v>
      </c>
      <c r="F9" s="16">
        <v>90833</v>
      </c>
      <c r="G9" s="16">
        <v>184456</v>
      </c>
      <c r="H9" s="16"/>
      <c r="I9" s="16"/>
      <c r="J9" s="7"/>
      <c r="K9" s="1" t="s">
        <v>3</v>
      </c>
    </row>
    <row r="10" spans="2:11" ht="12.75">
      <c r="B10" s="6" t="s">
        <v>6</v>
      </c>
      <c r="C10" s="6" t="s">
        <v>6</v>
      </c>
      <c r="D10" s="6"/>
      <c r="E10" s="6"/>
      <c r="F10" s="6" t="s">
        <v>6</v>
      </c>
      <c r="G10" s="6" t="s">
        <v>6</v>
      </c>
      <c r="H10" s="6"/>
      <c r="I10" s="6"/>
      <c r="J10" s="6" t="s">
        <v>6</v>
      </c>
      <c r="K10" s="6" t="s">
        <v>6</v>
      </c>
    </row>
    <row r="11" spans="1:11" ht="12.75">
      <c r="A11" s="81" t="s">
        <v>64</v>
      </c>
      <c r="B11" s="10"/>
      <c r="C11" s="15"/>
      <c r="D11" s="15"/>
      <c r="E11" s="15"/>
      <c r="F11" s="15">
        <v>2700</v>
      </c>
      <c r="G11" s="15">
        <v>6300</v>
      </c>
      <c r="H11" s="15"/>
      <c r="I11" s="15"/>
      <c r="J11" s="6" t="s">
        <v>6</v>
      </c>
      <c r="K11" s="3">
        <f aca="true" t="shared" si="0" ref="K11:K16">SUM(B11:J11)</f>
        <v>9000</v>
      </c>
    </row>
    <row r="12" spans="1:11" ht="12.75">
      <c r="A12" s="81" t="s">
        <v>65</v>
      </c>
      <c r="B12" s="10"/>
      <c r="C12" s="15"/>
      <c r="D12" s="15"/>
      <c r="E12" s="15"/>
      <c r="F12" s="15">
        <v>2700</v>
      </c>
      <c r="G12" s="15">
        <v>6300</v>
      </c>
      <c r="H12" s="15"/>
      <c r="I12" s="15"/>
      <c r="J12" s="6" t="s">
        <v>6</v>
      </c>
      <c r="K12" s="3">
        <f t="shared" si="0"/>
        <v>9000</v>
      </c>
    </row>
    <row r="13" spans="1:11" ht="12.75">
      <c r="A13" s="81" t="s">
        <v>66</v>
      </c>
      <c r="B13" s="10"/>
      <c r="C13" s="15"/>
      <c r="D13" s="15">
        <v>3500</v>
      </c>
      <c r="E13" s="15">
        <v>700</v>
      </c>
      <c r="F13" s="15">
        <v>-1350</v>
      </c>
      <c r="G13" s="15">
        <v>6650</v>
      </c>
      <c r="H13" s="15"/>
      <c r="I13" s="15"/>
      <c r="J13" s="6" t="s">
        <v>6</v>
      </c>
      <c r="K13" s="3">
        <f t="shared" si="0"/>
        <v>9500</v>
      </c>
    </row>
    <row r="14" spans="1:11" ht="12.75">
      <c r="A14" s="81" t="s">
        <v>67</v>
      </c>
      <c r="B14" s="10"/>
      <c r="C14" s="15"/>
      <c r="D14" s="15">
        <v>3500</v>
      </c>
      <c r="E14" s="15">
        <v>700</v>
      </c>
      <c r="F14" s="15">
        <v>-1350</v>
      </c>
      <c r="G14" s="15">
        <v>6650</v>
      </c>
      <c r="H14" s="15"/>
      <c r="I14" s="15"/>
      <c r="J14" s="6" t="s">
        <v>6</v>
      </c>
      <c r="K14" s="3">
        <f t="shared" si="0"/>
        <v>9500</v>
      </c>
    </row>
    <row r="15" spans="1:11" ht="12.75">
      <c r="A15" s="81" t="s">
        <v>68</v>
      </c>
      <c r="B15" s="10"/>
      <c r="C15" s="15"/>
      <c r="D15" s="15">
        <v>2906.25</v>
      </c>
      <c r="E15" s="15">
        <v>581.25</v>
      </c>
      <c r="F15" s="15">
        <v>-1350</v>
      </c>
      <c r="G15" s="15">
        <v>4987.5</v>
      </c>
      <c r="H15" s="15"/>
      <c r="I15" s="15"/>
      <c r="J15" s="6" t="s">
        <v>6</v>
      </c>
      <c r="K15" s="3">
        <f t="shared" si="0"/>
        <v>7125</v>
      </c>
    </row>
    <row r="16" spans="1:11" ht="12.75">
      <c r="A16" s="81" t="s">
        <v>69</v>
      </c>
      <c r="B16" s="10"/>
      <c r="C16" s="10"/>
      <c r="D16" s="10">
        <v>2906.25</v>
      </c>
      <c r="E16" s="15">
        <v>581.25</v>
      </c>
      <c r="F16" s="15">
        <v>-1350</v>
      </c>
      <c r="G16" s="15">
        <v>4987.5</v>
      </c>
      <c r="H16" s="15"/>
      <c r="I16" s="10"/>
      <c r="J16" s="6" t="s">
        <v>6</v>
      </c>
      <c r="K16" s="3">
        <f t="shared" si="0"/>
        <v>7125</v>
      </c>
    </row>
    <row r="17" spans="2:11" ht="12.75">
      <c r="B17" s="6" t="s">
        <v>6</v>
      </c>
      <c r="C17" s="6"/>
      <c r="D17" s="6"/>
      <c r="E17" s="6"/>
      <c r="F17" s="6"/>
      <c r="G17" s="6"/>
      <c r="H17" s="6"/>
      <c r="I17" s="6"/>
      <c r="J17" s="6" t="s">
        <v>6</v>
      </c>
      <c r="K17" s="6" t="s">
        <v>6</v>
      </c>
    </row>
    <row r="18" spans="1:11" ht="12.75">
      <c r="A18" s="1" t="s">
        <v>3</v>
      </c>
      <c r="B18" s="4"/>
      <c r="C18" s="4">
        <f aca="true" t="shared" si="1" ref="C18:I18">SUM(C10:C17)</f>
        <v>0</v>
      </c>
      <c r="D18" s="4">
        <f t="shared" si="1"/>
        <v>12812.5</v>
      </c>
      <c r="E18" s="4">
        <f t="shared" si="1"/>
        <v>2562.5</v>
      </c>
      <c r="F18" s="4">
        <f t="shared" si="1"/>
        <v>0</v>
      </c>
      <c r="G18" s="4">
        <f t="shared" si="1"/>
        <v>35875</v>
      </c>
      <c r="H18" s="4">
        <f t="shared" si="1"/>
        <v>0</v>
      </c>
      <c r="I18" s="4">
        <f t="shared" si="1"/>
        <v>0</v>
      </c>
      <c r="J18" s="4"/>
      <c r="K18" s="4">
        <f>SUM(K10:K17)</f>
        <v>51250</v>
      </c>
    </row>
    <row r="19" spans="1:11" ht="12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1" t="s">
        <v>4</v>
      </c>
      <c r="B21" s="13"/>
      <c r="C21" s="16">
        <f aca="true" t="shared" si="2" ref="C21:I21">C9</f>
        <v>0</v>
      </c>
      <c r="D21" s="16">
        <f t="shared" si="2"/>
        <v>53575</v>
      </c>
      <c r="E21" s="16">
        <f t="shared" si="2"/>
        <v>56994</v>
      </c>
      <c r="F21" s="16">
        <f t="shared" si="2"/>
        <v>90833</v>
      </c>
      <c r="G21" s="16">
        <f t="shared" si="2"/>
        <v>184456</v>
      </c>
      <c r="H21" s="16">
        <f t="shared" si="2"/>
        <v>0</v>
      </c>
      <c r="I21" s="16">
        <f t="shared" si="2"/>
        <v>0</v>
      </c>
      <c r="J21" s="7"/>
      <c r="K21" s="5" t="s">
        <v>3</v>
      </c>
    </row>
    <row r="22" spans="2:11" ht="12.75">
      <c r="B22" s="6" t="s">
        <v>6</v>
      </c>
      <c r="C22" s="6"/>
      <c r="D22" s="6"/>
      <c r="E22" s="6"/>
      <c r="F22" s="6"/>
      <c r="G22" s="6"/>
      <c r="H22" s="6"/>
      <c r="I22" s="6"/>
      <c r="J22" s="6" t="s">
        <v>6</v>
      </c>
      <c r="K22" s="6" t="s">
        <v>6</v>
      </c>
    </row>
    <row r="23" spans="1:11" ht="12.75">
      <c r="A23" s="81" t="s">
        <v>64</v>
      </c>
      <c r="B23" s="10"/>
      <c r="C23" s="15"/>
      <c r="D23" s="15"/>
      <c r="E23" s="15"/>
      <c r="F23" s="10">
        <f>$H2*0.3</f>
        <v>2700</v>
      </c>
      <c r="G23" s="10">
        <f>$H2*0.7</f>
        <v>6300</v>
      </c>
      <c r="H23" s="10">
        <f aca="true" t="shared" si="3" ref="H23:I26">$H2*0</f>
        <v>0</v>
      </c>
      <c r="I23" s="10">
        <f t="shared" si="3"/>
        <v>0</v>
      </c>
      <c r="J23" s="6" t="s">
        <v>6</v>
      </c>
      <c r="K23" s="3">
        <f aca="true" t="shared" si="4" ref="K23:K29">SUM(B23:J23)</f>
        <v>9000</v>
      </c>
    </row>
    <row r="24" spans="1:11" ht="12.75">
      <c r="A24" s="81" t="s">
        <v>65</v>
      </c>
      <c r="B24" s="10"/>
      <c r="C24" s="15"/>
      <c r="D24" s="15"/>
      <c r="E24" s="15"/>
      <c r="F24" s="10">
        <f>$H3*0.3</f>
        <v>2700</v>
      </c>
      <c r="G24" s="10">
        <f>$H3*0.7</f>
        <v>6300</v>
      </c>
      <c r="H24" s="10">
        <f t="shared" si="3"/>
        <v>0</v>
      </c>
      <c r="I24" s="10">
        <f t="shared" si="3"/>
        <v>0</v>
      </c>
      <c r="J24" s="6" t="s">
        <v>6</v>
      </c>
      <c r="K24" s="3">
        <f t="shared" si="4"/>
        <v>9000</v>
      </c>
    </row>
    <row r="25" spans="1:11" ht="12.75">
      <c r="A25" s="81" t="s">
        <v>66</v>
      </c>
      <c r="B25" s="10"/>
      <c r="C25" s="15">
        <f>($H$2*2+$H4*4)/4*0</f>
        <v>0</v>
      </c>
      <c r="D25" s="15">
        <f>($H$2*2+$H4*4)/4*0.25</f>
        <v>3500</v>
      </c>
      <c r="E25" s="15">
        <f>($H$2*2+$H4*4)/4*0.05</f>
        <v>700</v>
      </c>
      <c r="F25" s="15">
        <f>$H4*0.3-($H$2*2+$H4*4)/4*0.3</f>
        <v>-1350</v>
      </c>
      <c r="G25" s="10">
        <f>$H4*0.7</f>
        <v>6650</v>
      </c>
      <c r="H25" s="10">
        <f t="shared" si="3"/>
        <v>0</v>
      </c>
      <c r="I25" s="10">
        <f t="shared" si="3"/>
        <v>0</v>
      </c>
      <c r="J25" s="6" t="s">
        <v>6</v>
      </c>
      <c r="K25" s="3">
        <f t="shared" si="4"/>
        <v>9500</v>
      </c>
    </row>
    <row r="26" spans="1:11" ht="12.75">
      <c r="A26" s="81" t="s">
        <v>67</v>
      </c>
      <c r="B26" s="10"/>
      <c r="C26" s="15">
        <f>($H$2*2+$H5*4)/4*0</f>
        <v>0</v>
      </c>
      <c r="D26" s="15">
        <f>($H$2*2+$H5*4)/4*0.25</f>
        <v>3500</v>
      </c>
      <c r="E26" s="15">
        <f>($H$2*2+$H5*4)/4*0.05</f>
        <v>700</v>
      </c>
      <c r="F26" s="15">
        <f>$H5*0.3-($H$2*2+$H5*4)/4*0.3</f>
        <v>-1350</v>
      </c>
      <c r="G26" s="10">
        <f>$H5*0.7</f>
        <v>6650</v>
      </c>
      <c r="H26" s="10">
        <f t="shared" si="3"/>
        <v>0</v>
      </c>
      <c r="I26" s="10">
        <f t="shared" si="3"/>
        <v>0</v>
      </c>
      <c r="J26" s="6" t="s">
        <v>6</v>
      </c>
      <c r="K26" s="3">
        <f t="shared" si="4"/>
        <v>9500</v>
      </c>
    </row>
    <row r="27" spans="1:11" ht="12.75">
      <c r="A27" s="81" t="s">
        <v>70</v>
      </c>
      <c r="B27" s="10"/>
      <c r="C27" s="15"/>
      <c r="D27" s="15">
        <v>1187.5</v>
      </c>
      <c r="E27" s="15">
        <v>237.5</v>
      </c>
      <c r="F27" s="15">
        <v>0</v>
      </c>
      <c r="G27" s="10">
        <v>3325</v>
      </c>
      <c r="H27" s="10"/>
      <c r="I27" s="10"/>
      <c r="J27" s="6" t="s">
        <v>6</v>
      </c>
      <c r="K27" s="3">
        <f>SUM(B27:J27)</f>
        <v>4750</v>
      </c>
    </row>
    <row r="28" spans="1:11" ht="12.75">
      <c r="A28" s="81" t="s">
        <v>68</v>
      </c>
      <c r="B28" s="10"/>
      <c r="C28" s="15">
        <f>($H$2*2+$H6*4)/4*0</f>
        <v>0</v>
      </c>
      <c r="D28" s="15">
        <f>($H$2*2+$H6*4)/4*0.25</f>
        <v>2906.25</v>
      </c>
      <c r="E28" s="15">
        <f>($H$2*2+$H6*4)/4*0.05</f>
        <v>581.25</v>
      </c>
      <c r="F28" s="15">
        <f>$H6*0.3-($H$2*2+$H6*4)/4*0.3</f>
        <v>-1350</v>
      </c>
      <c r="G28" s="10">
        <f>$H6*0.7</f>
        <v>4987.5</v>
      </c>
      <c r="H28" s="10">
        <f>$H6*0</f>
        <v>0</v>
      </c>
      <c r="I28" s="10">
        <f>$H6*0</f>
        <v>0</v>
      </c>
      <c r="J28" s="6" t="s">
        <v>6</v>
      </c>
      <c r="K28" s="3">
        <f t="shared" si="4"/>
        <v>7125</v>
      </c>
    </row>
    <row r="29" spans="1:11" ht="12.75">
      <c r="A29" s="81" t="s">
        <v>69</v>
      </c>
      <c r="B29" s="10"/>
      <c r="C29" s="15">
        <f>($H$2*2+$H7*4)/4*0</f>
        <v>0</v>
      </c>
      <c r="D29" s="15">
        <f>($H$2*2+$H7*4)/4*0.25</f>
        <v>2906.25</v>
      </c>
      <c r="E29" s="15">
        <f>($H$2*2+$H7*4)/4*0.05</f>
        <v>581.25</v>
      </c>
      <c r="F29" s="15">
        <f>$H7*0.3-($H$2*2+$H7*4)/4*0.3</f>
        <v>-1350</v>
      </c>
      <c r="G29" s="10">
        <f>$H7*0.7</f>
        <v>4987.5</v>
      </c>
      <c r="H29" s="10">
        <f>$H7*0</f>
        <v>0</v>
      </c>
      <c r="I29" s="10">
        <f>$H7*0</f>
        <v>0</v>
      </c>
      <c r="J29" s="6" t="s">
        <v>6</v>
      </c>
      <c r="K29" s="3">
        <f t="shared" si="4"/>
        <v>7125</v>
      </c>
    </row>
    <row r="30" spans="2:11" ht="12.75">
      <c r="B30" s="6" t="s">
        <v>6</v>
      </c>
      <c r="C30" s="6"/>
      <c r="D30" s="6"/>
      <c r="E30" s="6"/>
      <c r="F30" s="6"/>
      <c r="G30" s="6"/>
      <c r="H30" s="6"/>
      <c r="I30" s="6"/>
      <c r="J30" s="6" t="s">
        <v>6</v>
      </c>
      <c r="K30" s="6" t="s">
        <v>6</v>
      </c>
    </row>
    <row r="31" spans="1:11" ht="12.75">
      <c r="A31" s="1" t="s">
        <v>3</v>
      </c>
      <c r="B31" s="4">
        <f aca="true" t="shared" si="5" ref="B31:I31">SUM(B22:B30)</f>
        <v>0</v>
      </c>
      <c r="C31" s="4">
        <f t="shared" si="5"/>
        <v>0</v>
      </c>
      <c r="D31" s="4">
        <f t="shared" si="5"/>
        <v>14000</v>
      </c>
      <c r="E31" s="4">
        <f t="shared" si="5"/>
        <v>2800</v>
      </c>
      <c r="F31" s="4">
        <f t="shared" si="5"/>
        <v>0</v>
      </c>
      <c r="G31" s="4">
        <f t="shared" si="5"/>
        <v>39200</v>
      </c>
      <c r="H31" s="4">
        <f t="shared" si="5"/>
        <v>0</v>
      </c>
      <c r="I31" s="4">
        <f t="shared" si="5"/>
        <v>0</v>
      </c>
      <c r="J31" s="4"/>
      <c r="K31" s="4">
        <f>SUM(K22:K30)</f>
        <v>56000</v>
      </c>
    </row>
    <row r="32" spans="1:11" ht="12.75">
      <c r="A32" s="1"/>
      <c r="B32" s="6" t="s">
        <v>6</v>
      </c>
      <c r="C32" s="6" t="s">
        <v>6</v>
      </c>
      <c r="D32" s="6" t="s">
        <v>6</v>
      </c>
      <c r="E32" s="6" t="s">
        <v>6</v>
      </c>
      <c r="F32" s="6" t="s">
        <v>6</v>
      </c>
      <c r="G32" s="6" t="s">
        <v>6</v>
      </c>
      <c r="H32" s="6" t="s">
        <v>6</v>
      </c>
      <c r="I32" s="6" t="s">
        <v>6</v>
      </c>
      <c r="J32" s="6" t="s">
        <v>6</v>
      </c>
      <c r="K32" s="6" t="s">
        <v>6</v>
      </c>
    </row>
    <row r="33" spans="1:11" ht="12.75">
      <c r="A33" s="1" t="s">
        <v>5</v>
      </c>
      <c r="B33" s="4">
        <f aca="true" t="shared" si="6" ref="B33:I33">SUM(B31-B18)</f>
        <v>0</v>
      </c>
      <c r="C33" s="4">
        <f t="shared" si="6"/>
        <v>0</v>
      </c>
      <c r="D33" s="4">
        <f t="shared" si="6"/>
        <v>1187.5</v>
      </c>
      <c r="E33" s="4">
        <f t="shared" si="6"/>
        <v>237.5</v>
      </c>
      <c r="F33" s="4">
        <f t="shared" si="6"/>
        <v>0</v>
      </c>
      <c r="G33" s="4">
        <f t="shared" si="6"/>
        <v>3325</v>
      </c>
      <c r="H33" s="4">
        <f t="shared" si="6"/>
        <v>0</v>
      </c>
      <c r="I33" s="4">
        <f t="shared" si="6"/>
        <v>0</v>
      </c>
      <c r="J33" s="4"/>
      <c r="K33" s="4">
        <f>SUM(K31-K18)</f>
        <v>4750</v>
      </c>
    </row>
    <row r="35" ht="12.75">
      <c r="A35" s="8" t="s">
        <v>59</v>
      </c>
    </row>
    <row r="36" ht="12.75">
      <c r="A36" s="8" t="s">
        <v>60</v>
      </c>
    </row>
  </sheetData>
  <sheetProtection/>
  <mergeCells count="1">
    <mergeCell ref="G1:H1"/>
  </mergeCells>
  <printOptions horizontalCentered="1"/>
  <pageMargins left="0.75" right="0.75" top="1" bottom="1" header="0.5" footer="0.5"/>
  <pageSetup fitToHeight="1" fitToWidth="1" horizontalDpi="300" verticalDpi="300" orientation="landscape" r:id="rId1"/>
  <headerFooter alignWithMargins="0">
    <oddFooter>&amp;R&amp;D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2"/>
  <sheetViews>
    <sheetView workbookViewId="0" topLeftCell="A1">
      <selection activeCell="G30" sqref="G30"/>
    </sheetView>
  </sheetViews>
  <sheetFormatPr defaultColWidth="9.140625" defaultRowHeight="12.75"/>
  <cols>
    <col min="1" max="1" width="12.7109375" style="0" customWidth="1"/>
    <col min="2" max="2" width="4.140625" style="0" customWidth="1"/>
    <col min="3" max="3" width="9.8515625" style="0" customWidth="1"/>
    <col min="4" max="4" width="11.140625" style="0" customWidth="1"/>
    <col min="5" max="5" width="13.28125" style="0" customWidth="1"/>
    <col min="6" max="6" width="14.140625" style="0" customWidth="1"/>
    <col min="7" max="7" width="18.140625" style="0" customWidth="1"/>
    <col min="8" max="8" width="16.421875" style="0" customWidth="1"/>
    <col min="9" max="9" width="17.8515625" style="0" customWidth="1"/>
    <col min="10" max="10" width="21.28125" style="0" customWidth="1"/>
    <col min="11" max="11" width="11.00390625" style="0" hidden="1" customWidth="1"/>
    <col min="12" max="14" width="13.421875" style="0" hidden="1" customWidth="1"/>
    <col min="15" max="15" width="11.28125" style="0" bestFit="1" customWidth="1"/>
  </cols>
  <sheetData>
    <row r="1" spans="1:10" ht="30">
      <c r="A1" s="84" t="s">
        <v>57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0">
      <c r="A2" s="84" t="s">
        <v>71</v>
      </c>
      <c r="B2" s="84"/>
      <c r="C2" s="84"/>
      <c r="D2" s="84"/>
      <c r="E2" s="84"/>
      <c r="F2" s="84"/>
      <c r="G2" s="84"/>
      <c r="H2" s="84"/>
      <c r="I2" s="84"/>
      <c r="J2" s="84"/>
    </row>
    <row r="3" spans="2:19" s="74" customFormat="1" ht="12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59"/>
      <c r="M3" s="59"/>
      <c r="N3" s="59"/>
      <c r="O3" s="59"/>
      <c r="P3" s="12"/>
      <c r="Q3" s="75"/>
      <c r="R3" s="75"/>
      <c r="S3" s="75"/>
    </row>
    <row r="4" spans="2:19" s="74" customFormat="1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59"/>
      <c r="M4" s="59"/>
      <c r="N4" s="59"/>
      <c r="O4" s="59"/>
      <c r="P4" s="12"/>
      <c r="Q4" s="75"/>
      <c r="R4" s="75"/>
      <c r="S4" s="75"/>
    </row>
    <row r="5" spans="1:5" ht="12.75">
      <c r="A5" s="20" t="s">
        <v>38</v>
      </c>
      <c r="C5" s="59" t="str">
        <f>'20-21 Analysis Fall'!C1</f>
        <v>Dearborn</v>
      </c>
      <c r="D5" s="20"/>
      <c r="E5" s="57"/>
    </row>
    <row r="6" spans="1:5" ht="12.75">
      <c r="A6" s="20" t="s">
        <v>39</v>
      </c>
      <c r="C6" s="59" t="str">
        <f>'20-21 Analysis Fall'!C2</f>
        <v>Sponsored Fall Pay Proration</v>
      </c>
      <c r="D6" s="20"/>
      <c r="E6" s="12"/>
    </row>
    <row r="7" spans="1:14" ht="12.75">
      <c r="A7" s="20" t="s">
        <v>9</v>
      </c>
      <c r="C7" s="60" t="str">
        <f>'20-21 Analysis Fall'!C3</f>
        <v>2020</v>
      </c>
      <c r="D7" s="20"/>
      <c r="E7" s="37"/>
      <c r="G7" s="17"/>
      <c r="H7" s="18"/>
      <c r="I7" s="1"/>
      <c r="K7" s="1"/>
      <c r="L7" s="1"/>
      <c r="M7" s="1"/>
      <c r="N7" s="1"/>
    </row>
    <row r="8" spans="8:15" ht="12.75">
      <c r="H8" s="20"/>
      <c r="I8" s="38"/>
      <c r="K8" s="21"/>
      <c r="L8" s="21"/>
      <c r="M8" s="21"/>
      <c r="N8" s="21"/>
      <c r="O8" s="22"/>
    </row>
    <row r="9" spans="1:15" ht="12.75">
      <c r="A9" s="20" t="s">
        <v>40</v>
      </c>
      <c r="C9" s="8" t="s">
        <v>72</v>
      </c>
      <c r="D9" s="8"/>
      <c r="H9" s="20"/>
      <c r="I9" s="39"/>
      <c r="K9" s="12"/>
      <c r="L9" s="12"/>
      <c r="M9" s="12"/>
      <c r="N9" s="12"/>
      <c r="O9" s="22"/>
    </row>
    <row r="10" spans="1:15" ht="12.75">
      <c r="A10" s="23" t="s">
        <v>10</v>
      </c>
      <c r="B10" t="s">
        <v>19</v>
      </c>
      <c r="C10" s="23" t="s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72"/>
      <c r="B11" s="24"/>
      <c r="C11" s="41"/>
      <c r="D11" s="41"/>
      <c r="E11" s="41"/>
      <c r="F11" s="40"/>
      <c r="G11" s="42" t="s">
        <v>23</v>
      </c>
      <c r="H11" s="40"/>
      <c r="I11" s="42" t="s">
        <v>23</v>
      </c>
      <c r="J11" s="40" t="s">
        <v>42</v>
      </c>
      <c r="K11" s="41"/>
      <c r="L11" s="12"/>
      <c r="M11" s="12"/>
      <c r="N11" s="12"/>
      <c r="O11" s="23"/>
    </row>
    <row r="12" spans="1:15" ht="12.75">
      <c r="A12" s="72" t="s">
        <v>12</v>
      </c>
      <c r="B12" s="24"/>
      <c r="C12" s="40" t="s">
        <v>30</v>
      </c>
      <c r="D12" s="40"/>
      <c r="E12" s="40" t="s">
        <v>12</v>
      </c>
      <c r="F12" s="40" t="s">
        <v>41</v>
      </c>
      <c r="G12" s="31" t="s">
        <v>22</v>
      </c>
      <c r="H12" s="31" t="s">
        <v>41</v>
      </c>
      <c r="I12" s="31" t="s">
        <v>24</v>
      </c>
      <c r="J12" s="70" t="s">
        <v>52</v>
      </c>
      <c r="K12" s="41"/>
      <c r="L12" s="12"/>
      <c r="M12" s="12"/>
      <c r="N12" s="12"/>
      <c r="O12" s="23"/>
    </row>
    <row r="13" spans="1:14" ht="12.75">
      <c r="A13" s="25" t="s">
        <v>14</v>
      </c>
      <c r="B13" s="25" t="s">
        <v>11</v>
      </c>
      <c r="C13" s="26" t="s">
        <v>31</v>
      </c>
      <c r="D13" s="26" t="s">
        <v>12</v>
      </c>
      <c r="E13" s="26" t="s">
        <v>13</v>
      </c>
      <c r="F13" s="26" t="s">
        <v>22</v>
      </c>
      <c r="G13" s="46" t="s">
        <v>54</v>
      </c>
      <c r="H13" s="26" t="s">
        <v>24</v>
      </c>
      <c r="I13" s="46" t="s">
        <v>54</v>
      </c>
      <c r="J13" s="71" t="s">
        <v>53</v>
      </c>
      <c r="K13" s="41"/>
      <c r="L13" s="27"/>
      <c r="M13" s="27"/>
      <c r="N13" s="27"/>
    </row>
    <row r="14" spans="1:14" ht="12.75">
      <c r="A14" s="73" t="s">
        <v>73</v>
      </c>
      <c r="B14" s="24">
        <f>'20-21 Analysis Fall'!C4</f>
        <v>0</v>
      </c>
      <c r="C14" s="69">
        <f>'20-21 Analysis Fall'!F2</f>
        <v>1</v>
      </c>
      <c r="D14" s="53">
        <v>53575</v>
      </c>
      <c r="E14" s="77">
        <v>0.25</v>
      </c>
      <c r="F14" s="43">
        <f>'20-21 Analysis Fall'!H2</f>
        <v>9000</v>
      </c>
      <c r="G14" s="29">
        <f>E14*F14</f>
        <v>2250</v>
      </c>
      <c r="H14" s="29">
        <f>'20-21 Analysis Fall'!H4</f>
        <v>9500</v>
      </c>
      <c r="I14" s="29">
        <f>E14*H14</f>
        <v>2375</v>
      </c>
      <c r="J14" s="55">
        <f>G14*2+I14*4</f>
        <v>14000</v>
      </c>
      <c r="K14" s="62"/>
      <c r="L14" s="36"/>
      <c r="M14" s="36"/>
      <c r="N14" s="36"/>
    </row>
    <row r="15" spans="1:14" ht="12.75">
      <c r="A15" s="78" t="str">
        <f aca="true" t="shared" si="0" ref="A15:C16">A14</f>
        <v>9/20 - 10/20</v>
      </c>
      <c r="B15" s="24">
        <f t="shared" si="0"/>
        <v>0</v>
      </c>
      <c r="C15" s="69">
        <f t="shared" si="0"/>
        <v>1</v>
      </c>
      <c r="D15" s="53">
        <v>56994</v>
      </c>
      <c r="E15" s="77">
        <v>0.05</v>
      </c>
      <c r="F15" s="43">
        <f>$F$14/$C$14*C15</f>
        <v>9000</v>
      </c>
      <c r="G15" s="29">
        <f>E15*F15</f>
        <v>450</v>
      </c>
      <c r="H15" s="43">
        <f>$H$14/$C$14*C15</f>
        <v>9500</v>
      </c>
      <c r="I15" s="29">
        <f>E15*H15</f>
        <v>475</v>
      </c>
      <c r="J15" s="56">
        <f aca="true" t="shared" si="1" ref="J15:J25">G15*2+I15*4</f>
        <v>2800</v>
      </c>
      <c r="K15" s="44"/>
      <c r="L15" s="36"/>
      <c r="M15" s="36"/>
      <c r="N15" s="36"/>
    </row>
    <row r="16" spans="1:14" ht="12.75">
      <c r="A16" s="78" t="str">
        <f t="shared" si="0"/>
        <v>9/20 - 10/20</v>
      </c>
      <c r="B16" s="24">
        <f t="shared" si="0"/>
        <v>0</v>
      </c>
      <c r="C16" s="69">
        <f t="shared" si="0"/>
        <v>1</v>
      </c>
      <c r="D16" s="53">
        <v>184456</v>
      </c>
      <c r="E16" s="77">
        <v>0.7</v>
      </c>
      <c r="F16" s="43">
        <f aca="true" t="shared" si="2" ref="F16:F25">$F$14/$C$14*C16</f>
        <v>9000</v>
      </c>
      <c r="G16" s="29">
        <f aca="true" t="shared" si="3" ref="G16:G25">E16*F16</f>
        <v>6300</v>
      </c>
      <c r="H16" s="43">
        <f aca="true" t="shared" si="4" ref="H16:H25">$H$14/$C$14*C16</f>
        <v>9500</v>
      </c>
      <c r="I16" s="29">
        <f aca="true" t="shared" si="5" ref="I16:I25">E16*H16</f>
        <v>6650</v>
      </c>
      <c r="J16" s="56">
        <f t="shared" si="1"/>
        <v>39200</v>
      </c>
      <c r="K16" s="44"/>
      <c r="L16" s="36"/>
      <c r="M16" s="36"/>
      <c r="N16" s="36"/>
    </row>
    <row r="17" spans="1:14" ht="12.75">
      <c r="A17" s="78"/>
      <c r="B17" s="24"/>
      <c r="C17" s="69"/>
      <c r="D17" s="53"/>
      <c r="E17" s="77"/>
      <c r="F17" s="43"/>
      <c r="G17" s="29"/>
      <c r="H17" s="43"/>
      <c r="I17" s="29"/>
      <c r="J17" s="56"/>
      <c r="K17" s="44"/>
      <c r="L17" s="36"/>
      <c r="M17" s="36"/>
      <c r="N17" s="36"/>
    </row>
    <row r="18" spans="1:14" ht="12.75">
      <c r="A18" s="78" t="s">
        <v>74</v>
      </c>
      <c r="B18" s="24">
        <f>B16</f>
        <v>0</v>
      </c>
      <c r="C18" s="69">
        <f>C16</f>
        <v>1</v>
      </c>
      <c r="D18" s="53">
        <v>53575</v>
      </c>
      <c r="E18" s="77">
        <v>0.25</v>
      </c>
      <c r="F18" s="43">
        <f t="shared" si="2"/>
        <v>9000</v>
      </c>
      <c r="G18" s="29">
        <f t="shared" si="3"/>
        <v>2250</v>
      </c>
      <c r="H18" s="43">
        <f t="shared" si="4"/>
        <v>9500</v>
      </c>
      <c r="I18" s="29">
        <f t="shared" si="5"/>
        <v>2375</v>
      </c>
      <c r="J18" s="56">
        <f t="shared" si="1"/>
        <v>14000</v>
      </c>
      <c r="K18" s="44"/>
      <c r="L18" s="36"/>
      <c r="M18" s="36"/>
      <c r="N18" s="36"/>
    </row>
    <row r="19" spans="1:14" ht="12.75">
      <c r="A19" s="78" t="str">
        <f aca="true" t="shared" si="6" ref="A19:A25">A18</f>
        <v>11/20 - 12/20</v>
      </c>
      <c r="B19" s="24">
        <f aca="true" t="shared" si="7" ref="B19:C21">B18</f>
        <v>0</v>
      </c>
      <c r="C19" s="69">
        <f t="shared" si="7"/>
        <v>1</v>
      </c>
      <c r="D19" s="53">
        <v>56994</v>
      </c>
      <c r="E19" s="77">
        <v>0.05</v>
      </c>
      <c r="F19" s="43">
        <f t="shared" si="2"/>
        <v>9000</v>
      </c>
      <c r="G19" s="29">
        <f t="shared" si="3"/>
        <v>450</v>
      </c>
      <c r="H19" s="43">
        <f t="shared" si="4"/>
        <v>9500</v>
      </c>
      <c r="I19" s="29">
        <f t="shared" si="5"/>
        <v>475</v>
      </c>
      <c r="J19" s="56">
        <f t="shared" si="1"/>
        <v>2800</v>
      </c>
      <c r="K19" s="44"/>
      <c r="L19" s="36"/>
      <c r="M19" s="36"/>
      <c r="N19" s="36"/>
    </row>
    <row r="20" spans="1:14" ht="12.75">
      <c r="A20" s="78" t="str">
        <f t="shared" si="6"/>
        <v>11/20 - 12/20</v>
      </c>
      <c r="B20" s="24">
        <f t="shared" si="7"/>
        <v>0</v>
      </c>
      <c r="C20" s="69">
        <f t="shared" si="7"/>
        <v>1</v>
      </c>
      <c r="D20" s="53">
        <v>184456</v>
      </c>
      <c r="E20" s="77">
        <v>0.7</v>
      </c>
      <c r="F20" s="43">
        <f t="shared" si="2"/>
        <v>9000</v>
      </c>
      <c r="G20" s="29">
        <f t="shared" si="3"/>
        <v>6300</v>
      </c>
      <c r="H20" s="43">
        <f t="shared" si="4"/>
        <v>9500</v>
      </c>
      <c r="I20" s="29">
        <f t="shared" si="5"/>
        <v>6650</v>
      </c>
      <c r="J20" s="56">
        <f t="shared" si="1"/>
        <v>39200</v>
      </c>
      <c r="K20" s="44"/>
      <c r="L20" s="36"/>
      <c r="M20" s="36"/>
      <c r="N20" s="36"/>
    </row>
    <row r="21" spans="1:14" ht="12.75" hidden="1">
      <c r="A21" s="78" t="str">
        <f t="shared" si="6"/>
        <v>11/20 - 12/20</v>
      </c>
      <c r="B21" s="24">
        <f t="shared" si="7"/>
        <v>0</v>
      </c>
      <c r="C21" s="69">
        <f t="shared" si="7"/>
        <v>1</v>
      </c>
      <c r="D21" s="53">
        <v>0</v>
      </c>
      <c r="E21" s="77">
        <v>0</v>
      </c>
      <c r="F21" s="43">
        <f t="shared" si="2"/>
        <v>9000</v>
      </c>
      <c r="G21" s="29">
        <f t="shared" si="3"/>
        <v>0</v>
      </c>
      <c r="H21" s="43">
        <f t="shared" si="4"/>
        <v>9500</v>
      </c>
      <c r="I21" s="29">
        <f t="shared" si="5"/>
        <v>0</v>
      </c>
      <c r="J21" s="56">
        <f t="shared" si="1"/>
        <v>0</v>
      </c>
      <c r="K21" s="36"/>
      <c r="L21" s="36"/>
      <c r="M21" s="36"/>
      <c r="N21" s="36"/>
    </row>
    <row r="22" spans="1:14" ht="12.75" hidden="1">
      <c r="A22" s="78" t="str">
        <f t="shared" si="6"/>
        <v>11/20 - 12/20</v>
      </c>
      <c r="B22" s="24">
        <f aca="true" t="shared" si="8" ref="B22:C25">B21</f>
        <v>0</v>
      </c>
      <c r="C22" s="69">
        <f t="shared" si="8"/>
        <v>1</v>
      </c>
      <c r="D22" s="53">
        <v>0</v>
      </c>
      <c r="E22" s="77">
        <v>0</v>
      </c>
      <c r="F22" s="43">
        <f t="shared" si="2"/>
        <v>9000</v>
      </c>
      <c r="G22" s="29">
        <f t="shared" si="3"/>
        <v>0</v>
      </c>
      <c r="H22" s="43">
        <f t="shared" si="4"/>
        <v>9500</v>
      </c>
      <c r="I22" s="29">
        <f t="shared" si="5"/>
        <v>0</v>
      </c>
      <c r="J22" s="56">
        <f t="shared" si="1"/>
        <v>0</v>
      </c>
      <c r="K22" s="36"/>
      <c r="L22" s="36"/>
      <c r="M22" s="36"/>
      <c r="N22" s="36"/>
    </row>
    <row r="23" spans="1:14" ht="12.75" hidden="1">
      <c r="A23" s="78" t="str">
        <f t="shared" si="6"/>
        <v>11/20 - 12/20</v>
      </c>
      <c r="B23" s="24">
        <f>B22</f>
        <v>0</v>
      </c>
      <c r="C23" s="69">
        <f>C22</f>
        <v>1</v>
      </c>
      <c r="D23" s="53">
        <v>0</v>
      </c>
      <c r="E23" s="77">
        <v>0</v>
      </c>
      <c r="F23" s="43">
        <f t="shared" si="2"/>
        <v>9000</v>
      </c>
      <c r="G23" s="29">
        <f t="shared" si="3"/>
        <v>0</v>
      </c>
      <c r="H23" s="43">
        <f t="shared" si="4"/>
        <v>9500</v>
      </c>
      <c r="I23" s="29">
        <f t="shared" si="5"/>
        <v>0</v>
      </c>
      <c r="J23" s="56">
        <f t="shared" si="1"/>
        <v>0</v>
      </c>
      <c r="K23" s="36"/>
      <c r="L23" s="36"/>
      <c r="M23" s="36"/>
      <c r="N23" s="36"/>
    </row>
    <row r="24" spans="1:14" ht="12.75" hidden="1">
      <c r="A24" s="78" t="str">
        <f t="shared" si="6"/>
        <v>11/20 - 12/20</v>
      </c>
      <c r="B24" s="24">
        <f t="shared" si="8"/>
        <v>0</v>
      </c>
      <c r="C24" s="69">
        <f t="shared" si="8"/>
        <v>1</v>
      </c>
      <c r="D24" s="53">
        <v>0</v>
      </c>
      <c r="E24" s="77">
        <v>0</v>
      </c>
      <c r="F24" s="43">
        <f t="shared" si="2"/>
        <v>9000</v>
      </c>
      <c r="G24" s="29">
        <f t="shared" si="3"/>
        <v>0</v>
      </c>
      <c r="H24" s="43">
        <f t="shared" si="4"/>
        <v>9500</v>
      </c>
      <c r="I24" s="29">
        <f t="shared" si="5"/>
        <v>0</v>
      </c>
      <c r="J24" s="56">
        <f t="shared" si="1"/>
        <v>0</v>
      </c>
      <c r="K24" s="36"/>
      <c r="L24" s="36"/>
      <c r="M24" s="36"/>
      <c r="N24" s="36"/>
    </row>
    <row r="25" spans="1:14" ht="12.75" hidden="1">
      <c r="A25" s="78" t="str">
        <f t="shared" si="6"/>
        <v>11/20 - 12/20</v>
      </c>
      <c r="B25" s="24">
        <f t="shared" si="8"/>
        <v>0</v>
      </c>
      <c r="C25" s="69">
        <f t="shared" si="8"/>
        <v>1</v>
      </c>
      <c r="D25" s="53">
        <v>0</v>
      </c>
      <c r="E25" s="77">
        <v>0</v>
      </c>
      <c r="F25" s="43">
        <f t="shared" si="2"/>
        <v>9000</v>
      </c>
      <c r="G25" s="29">
        <f t="shared" si="3"/>
        <v>0</v>
      </c>
      <c r="H25" s="43">
        <f t="shared" si="4"/>
        <v>9500</v>
      </c>
      <c r="I25" s="29">
        <f t="shared" si="5"/>
        <v>0</v>
      </c>
      <c r="J25" s="56">
        <f t="shared" si="1"/>
        <v>0</v>
      </c>
      <c r="K25" s="35"/>
      <c r="L25" s="35"/>
      <c r="M25" s="35"/>
      <c r="N25" s="35"/>
    </row>
    <row r="26" spans="1:14" ht="12.75">
      <c r="A26" s="24"/>
      <c r="B26" s="24"/>
      <c r="C26" s="52"/>
      <c r="D26" s="28"/>
      <c r="E26" s="28"/>
      <c r="F26" s="43"/>
      <c r="G26" s="29"/>
      <c r="H26" s="29"/>
      <c r="I26" s="29"/>
      <c r="J26" s="56"/>
      <c r="K26" s="35"/>
      <c r="L26" s="35"/>
      <c r="M26" s="35"/>
      <c r="N26" s="35"/>
    </row>
    <row r="27" spans="1:15" ht="12.75">
      <c r="A27" s="23" t="s">
        <v>10</v>
      </c>
      <c r="B27" t="s">
        <v>19</v>
      </c>
      <c r="C27" s="30" t="s">
        <v>10</v>
      </c>
      <c r="D27" s="30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2.75">
      <c r="A28" s="72" t="s">
        <v>12</v>
      </c>
      <c r="B28" s="24"/>
      <c r="C28" s="41" t="s">
        <v>30</v>
      </c>
      <c r="D28" s="41"/>
      <c r="E28" s="41" t="s">
        <v>21</v>
      </c>
      <c r="F28" s="31" t="s">
        <v>42</v>
      </c>
      <c r="G28" s="31" t="s">
        <v>49</v>
      </c>
      <c r="H28" s="40" t="s">
        <v>50</v>
      </c>
      <c r="I28" s="12" t="s">
        <v>51</v>
      </c>
      <c r="J28" s="40"/>
      <c r="K28" s="12"/>
      <c r="L28" s="12"/>
      <c r="M28" s="12"/>
      <c r="N28" s="12"/>
      <c r="O28" s="23"/>
    </row>
    <row r="29" spans="1:14" ht="12.75">
      <c r="A29" s="25" t="s">
        <v>14</v>
      </c>
      <c r="B29" s="25" t="s">
        <v>11</v>
      </c>
      <c r="C29" s="26" t="s">
        <v>31</v>
      </c>
      <c r="D29" s="46" t="s">
        <v>12</v>
      </c>
      <c r="E29" s="26" t="s">
        <v>13</v>
      </c>
      <c r="F29" s="46" t="s">
        <v>48</v>
      </c>
      <c r="G29" s="46" t="s">
        <v>43</v>
      </c>
      <c r="H29" s="46" t="s">
        <v>44</v>
      </c>
      <c r="I29" s="61" t="s">
        <v>25</v>
      </c>
      <c r="J29" s="61" t="s">
        <v>15</v>
      </c>
      <c r="K29" s="27"/>
      <c r="L29" s="27"/>
      <c r="M29" s="27"/>
      <c r="N29" s="27"/>
    </row>
    <row r="30" spans="1:14" ht="12.75">
      <c r="A30" s="58" t="str">
        <f aca="true" t="shared" si="9" ref="A30:E32">A14</f>
        <v>9/20 - 10/20</v>
      </c>
      <c r="B30" s="24">
        <f t="shared" si="9"/>
        <v>0</v>
      </c>
      <c r="C30" s="63">
        <f t="shared" si="9"/>
        <v>1</v>
      </c>
      <c r="D30" s="53">
        <f t="shared" si="9"/>
        <v>53575</v>
      </c>
      <c r="E30" s="63">
        <f t="shared" si="9"/>
        <v>0.25</v>
      </c>
      <c r="F30" s="68">
        <f>J14</f>
        <v>14000</v>
      </c>
      <c r="G30" s="65">
        <v>44</v>
      </c>
      <c r="H30" s="64">
        <v>88</v>
      </c>
      <c r="I30" s="29">
        <f>F30*G30/H30</f>
        <v>7000</v>
      </c>
      <c r="J30" s="55"/>
      <c r="K30" s="10"/>
      <c r="L30" s="10"/>
      <c r="M30" s="10"/>
      <c r="N30" s="10"/>
    </row>
    <row r="31" spans="1:14" ht="12.75">
      <c r="A31" s="24" t="str">
        <f t="shared" si="9"/>
        <v>9/20 - 10/20</v>
      </c>
      <c r="B31" s="24">
        <f t="shared" si="9"/>
        <v>0</v>
      </c>
      <c r="C31" s="63">
        <f t="shared" si="9"/>
        <v>1</v>
      </c>
      <c r="D31" s="53">
        <f t="shared" si="9"/>
        <v>56994</v>
      </c>
      <c r="E31" s="63">
        <f t="shared" si="9"/>
        <v>0.05</v>
      </c>
      <c r="F31" s="49">
        <f>J15</f>
        <v>2800</v>
      </c>
      <c r="G31" s="65">
        <f>G30</f>
        <v>44</v>
      </c>
      <c r="H31" s="64">
        <f>H30</f>
        <v>88</v>
      </c>
      <c r="I31" s="29">
        <f>F31*G31/H31</f>
        <v>1400</v>
      </c>
      <c r="J31" s="56"/>
      <c r="K31" s="10"/>
      <c r="L31" s="10"/>
      <c r="M31" s="10"/>
      <c r="N31" s="10"/>
    </row>
    <row r="32" spans="1:14" ht="12.75">
      <c r="A32" s="24" t="str">
        <f t="shared" si="9"/>
        <v>9/20 - 10/20</v>
      </c>
      <c r="B32" s="24">
        <f t="shared" si="9"/>
        <v>0</v>
      </c>
      <c r="C32" s="63">
        <f t="shared" si="9"/>
        <v>1</v>
      </c>
      <c r="D32" s="53">
        <f t="shared" si="9"/>
        <v>184456</v>
      </c>
      <c r="E32" s="63">
        <f t="shared" si="9"/>
        <v>0.7</v>
      </c>
      <c r="F32" s="49">
        <f>J16</f>
        <v>39200</v>
      </c>
      <c r="G32" s="65">
        <f aca="true" t="shared" si="10" ref="G32:G41">G31</f>
        <v>44</v>
      </c>
      <c r="H32" s="64">
        <f aca="true" t="shared" si="11" ref="H32:H41">H31</f>
        <v>88</v>
      </c>
      <c r="I32" s="29">
        <f aca="true" t="shared" si="12" ref="I32:I41">F32*G32/H32</f>
        <v>19600</v>
      </c>
      <c r="J32" s="56"/>
      <c r="K32" s="10"/>
      <c r="L32" s="10"/>
      <c r="M32" s="10"/>
      <c r="N32" s="10"/>
    </row>
    <row r="33" spans="1:14" ht="12.75">
      <c r="A33" s="24"/>
      <c r="B33" s="24"/>
      <c r="C33" s="63"/>
      <c r="D33" s="53"/>
      <c r="E33" s="63"/>
      <c r="F33" s="49"/>
      <c r="G33" s="65"/>
      <c r="H33" s="64"/>
      <c r="I33" s="29"/>
      <c r="J33" s="56"/>
      <c r="K33" s="10"/>
      <c r="L33" s="10"/>
      <c r="M33" s="10"/>
      <c r="N33" s="10"/>
    </row>
    <row r="34" spans="1:14" ht="12.75">
      <c r="A34" s="24" t="str">
        <f aca="true" t="shared" si="13" ref="A34:E41">A18</f>
        <v>11/20 - 12/20</v>
      </c>
      <c r="B34" s="24">
        <f t="shared" si="13"/>
        <v>0</v>
      </c>
      <c r="C34" s="63">
        <f t="shared" si="13"/>
        <v>1</v>
      </c>
      <c r="D34" s="53">
        <f t="shared" si="13"/>
        <v>53575</v>
      </c>
      <c r="E34" s="63">
        <f t="shared" si="13"/>
        <v>0.25</v>
      </c>
      <c r="F34" s="49">
        <f aca="true" t="shared" si="14" ref="F34:F41">J18</f>
        <v>14000</v>
      </c>
      <c r="G34" s="65">
        <f>G32</f>
        <v>44</v>
      </c>
      <c r="H34" s="64">
        <f>H32</f>
        <v>88</v>
      </c>
      <c r="I34" s="29">
        <f t="shared" si="12"/>
        <v>7000</v>
      </c>
      <c r="J34" s="56"/>
      <c r="K34" s="10"/>
      <c r="L34" s="10"/>
      <c r="M34" s="10"/>
      <c r="N34" s="10"/>
    </row>
    <row r="35" spans="1:14" ht="12.75">
      <c r="A35" s="24" t="str">
        <f t="shared" si="13"/>
        <v>11/20 - 12/20</v>
      </c>
      <c r="B35" s="24">
        <f t="shared" si="13"/>
        <v>0</v>
      </c>
      <c r="C35" s="63">
        <f t="shared" si="13"/>
        <v>1</v>
      </c>
      <c r="D35" s="53">
        <f t="shared" si="13"/>
        <v>56994</v>
      </c>
      <c r="E35" s="63">
        <f t="shared" si="13"/>
        <v>0.05</v>
      </c>
      <c r="F35" s="49">
        <f t="shared" si="14"/>
        <v>2800</v>
      </c>
      <c r="G35" s="65">
        <f t="shared" si="10"/>
        <v>44</v>
      </c>
      <c r="H35" s="64">
        <f>H34</f>
        <v>88</v>
      </c>
      <c r="I35" s="29">
        <f t="shared" si="12"/>
        <v>1400</v>
      </c>
      <c r="J35" s="56"/>
      <c r="K35" s="10"/>
      <c r="L35" s="10"/>
      <c r="M35" s="10"/>
      <c r="N35" s="10"/>
    </row>
    <row r="36" spans="1:14" ht="12.75">
      <c r="A36" s="24" t="str">
        <f t="shared" si="13"/>
        <v>11/20 - 12/20</v>
      </c>
      <c r="B36" s="24">
        <f t="shared" si="13"/>
        <v>0</v>
      </c>
      <c r="C36" s="63">
        <f t="shared" si="13"/>
        <v>1</v>
      </c>
      <c r="D36" s="53">
        <f t="shared" si="13"/>
        <v>184456</v>
      </c>
      <c r="E36" s="63">
        <f t="shared" si="13"/>
        <v>0.7</v>
      </c>
      <c r="F36" s="49">
        <f t="shared" si="14"/>
        <v>39200</v>
      </c>
      <c r="G36" s="65">
        <f t="shared" si="10"/>
        <v>44</v>
      </c>
      <c r="H36" s="64">
        <f t="shared" si="11"/>
        <v>88</v>
      </c>
      <c r="I36" s="29">
        <f t="shared" si="12"/>
        <v>19600</v>
      </c>
      <c r="J36" s="56"/>
      <c r="K36" s="10"/>
      <c r="L36" s="10"/>
      <c r="M36" s="10"/>
      <c r="N36" s="10"/>
    </row>
    <row r="37" spans="1:14" ht="12.75" hidden="1">
      <c r="A37" s="24" t="str">
        <f t="shared" si="13"/>
        <v>11/20 - 12/20</v>
      </c>
      <c r="B37" s="24">
        <f t="shared" si="13"/>
        <v>0</v>
      </c>
      <c r="C37" s="63">
        <f t="shared" si="13"/>
        <v>1</v>
      </c>
      <c r="D37" s="53">
        <f t="shared" si="13"/>
        <v>0</v>
      </c>
      <c r="E37" s="63">
        <f t="shared" si="13"/>
        <v>0</v>
      </c>
      <c r="F37" s="49">
        <f t="shared" si="14"/>
        <v>0</v>
      </c>
      <c r="G37" s="65">
        <f t="shared" si="10"/>
        <v>44</v>
      </c>
      <c r="H37" s="64">
        <f t="shared" si="11"/>
        <v>88</v>
      </c>
      <c r="I37" s="29">
        <f t="shared" si="12"/>
        <v>0</v>
      </c>
      <c r="J37" s="56"/>
      <c r="K37" s="10"/>
      <c r="L37" s="10"/>
      <c r="M37" s="10"/>
      <c r="N37" s="10"/>
    </row>
    <row r="38" spans="1:14" ht="12.75" hidden="1">
      <c r="A38" s="24" t="str">
        <f t="shared" si="13"/>
        <v>11/20 - 12/20</v>
      </c>
      <c r="B38" s="24">
        <f t="shared" si="13"/>
        <v>0</v>
      </c>
      <c r="C38" s="63">
        <f t="shared" si="13"/>
        <v>1</v>
      </c>
      <c r="D38" s="53">
        <f t="shared" si="13"/>
        <v>0</v>
      </c>
      <c r="E38" s="63">
        <f t="shared" si="13"/>
        <v>0</v>
      </c>
      <c r="F38" s="49">
        <f t="shared" si="14"/>
        <v>0</v>
      </c>
      <c r="G38" s="65">
        <f t="shared" si="10"/>
        <v>44</v>
      </c>
      <c r="H38" s="64">
        <f t="shared" si="11"/>
        <v>88</v>
      </c>
      <c r="I38" s="29">
        <f t="shared" si="12"/>
        <v>0</v>
      </c>
      <c r="J38" s="56"/>
      <c r="K38" s="10"/>
      <c r="L38" s="10"/>
      <c r="M38" s="10"/>
      <c r="N38" s="10"/>
    </row>
    <row r="39" spans="1:14" ht="12.75" hidden="1">
      <c r="A39" s="24" t="str">
        <f t="shared" si="13"/>
        <v>11/20 - 12/20</v>
      </c>
      <c r="B39" s="24">
        <f t="shared" si="13"/>
        <v>0</v>
      </c>
      <c r="C39" s="63">
        <f t="shared" si="13"/>
        <v>1</v>
      </c>
      <c r="D39" s="53">
        <f t="shared" si="13"/>
        <v>0</v>
      </c>
      <c r="E39" s="63">
        <f t="shared" si="13"/>
        <v>0</v>
      </c>
      <c r="F39" s="49">
        <f t="shared" si="14"/>
        <v>0</v>
      </c>
      <c r="G39" s="65">
        <f t="shared" si="10"/>
        <v>44</v>
      </c>
      <c r="H39" s="64">
        <f t="shared" si="11"/>
        <v>88</v>
      </c>
      <c r="I39" s="29">
        <f t="shared" si="12"/>
        <v>0</v>
      </c>
      <c r="J39" s="56"/>
      <c r="K39" s="10"/>
      <c r="L39" s="10"/>
      <c r="M39" s="10"/>
      <c r="N39" s="10"/>
    </row>
    <row r="40" spans="1:14" ht="12.75" hidden="1">
      <c r="A40" s="24" t="str">
        <f t="shared" si="13"/>
        <v>11/20 - 12/20</v>
      </c>
      <c r="B40" s="24">
        <f t="shared" si="13"/>
        <v>0</v>
      </c>
      <c r="C40" s="63">
        <f t="shared" si="13"/>
        <v>1</v>
      </c>
      <c r="D40" s="53">
        <f t="shared" si="13"/>
        <v>0</v>
      </c>
      <c r="E40" s="63">
        <f t="shared" si="13"/>
        <v>0</v>
      </c>
      <c r="F40" s="49">
        <f t="shared" si="14"/>
        <v>0</v>
      </c>
      <c r="G40" s="65">
        <f t="shared" si="10"/>
        <v>44</v>
      </c>
      <c r="H40" s="64">
        <f t="shared" si="11"/>
        <v>88</v>
      </c>
      <c r="I40" s="29">
        <f t="shared" si="12"/>
        <v>0</v>
      </c>
      <c r="J40" s="56"/>
      <c r="K40" s="10"/>
      <c r="L40" s="10"/>
      <c r="M40" s="10"/>
      <c r="N40" s="10"/>
    </row>
    <row r="41" spans="1:14" ht="12.75" hidden="1">
      <c r="A41" s="24" t="str">
        <f t="shared" si="13"/>
        <v>11/20 - 12/20</v>
      </c>
      <c r="B41" s="24">
        <f t="shared" si="13"/>
        <v>0</v>
      </c>
      <c r="C41" s="63">
        <f t="shared" si="13"/>
        <v>1</v>
      </c>
      <c r="D41" s="53">
        <f t="shared" si="13"/>
        <v>0</v>
      </c>
      <c r="E41" s="63">
        <f t="shared" si="13"/>
        <v>0</v>
      </c>
      <c r="F41" s="49">
        <f t="shared" si="14"/>
        <v>0</v>
      </c>
      <c r="G41" s="65">
        <f t="shared" si="10"/>
        <v>44</v>
      </c>
      <c r="H41" s="64">
        <f t="shared" si="11"/>
        <v>88</v>
      </c>
      <c r="I41" s="29">
        <f t="shared" si="12"/>
        <v>0</v>
      </c>
      <c r="J41" s="56"/>
      <c r="K41" s="10"/>
      <c r="L41" s="10"/>
      <c r="M41" s="10"/>
      <c r="N41" s="10"/>
    </row>
    <row r="42" spans="1:14" ht="12.75">
      <c r="A42" s="24"/>
      <c r="B42" s="24"/>
      <c r="C42" s="53"/>
      <c r="D42" s="28"/>
      <c r="E42" s="48"/>
      <c r="F42" s="49"/>
      <c r="G42" s="50"/>
      <c r="H42" s="51"/>
      <c r="I42" s="29"/>
      <c r="J42" s="56">
        <f>SUM(I30:I41)</f>
        <v>56000</v>
      </c>
      <c r="K42" s="10"/>
      <c r="L42" s="10"/>
      <c r="M42" s="10"/>
      <c r="N42" s="10"/>
    </row>
    <row r="43" spans="1:15" ht="12.75">
      <c r="A43" s="23" t="s">
        <v>10</v>
      </c>
      <c r="B43" t="s">
        <v>19</v>
      </c>
      <c r="C43" s="23" t="s">
        <v>10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8" t="s">
        <v>16</v>
      </c>
      <c r="C44" s="8"/>
      <c r="D44" s="33">
        <v>53575</v>
      </c>
      <c r="E44" s="47">
        <v>56994</v>
      </c>
      <c r="F44" s="47">
        <v>90833</v>
      </c>
      <c r="G44" s="33">
        <v>184456</v>
      </c>
      <c r="H44" s="33">
        <v>0</v>
      </c>
      <c r="I44" s="33">
        <v>0</v>
      </c>
      <c r="J44" s="33">
        <f>D37</f>
        <v>0</v>
      </c>
      <c r="K44" s="33">
        <f>D38</f>
        <v>0</v>
      </c>
      <c r="L44" s="33">
        <f>D39</f>
        <v>0</v>
      </c>
      <c r="M44" s="33">
        <f>D40</f>
        <v>0</v>
      </c>
      <c r="N44" s="33">
        <f>D41</f>
        <v>0</v>
      </c>
      <c r="O44" s="12" t="s">
        <v>15</v>
      </c>
    </row>
    <row r="45" spans="1:15" ht="12.75">
      <c r="A45" s="45" t="s">
        <v>29</v>
      </c>
      <c r="B45" s="22" t="s">
        <v>20</v>
      </c>
      <c r="C45" s="45" t="s">
        <v>29</v>
      </c>
      <c r="D45" s="45"/>
      <c r="F45" s="45" t="s">
        <v>26</v>
      </c>
      <c r="G45" s="45" t="s">
        <v>26</v>
      </c>
      <c r="H45" s="45" t="s">
        <v>26</v>
      </c>
      <c r="I45" s="45" t="s">
        <v>26</v>
      </c>
      <c r="J45" s="45" t="s">
        <v>26</v>
      </c>
      <c r="K45" s="45" t="s">
        <v>26</v>
      </c>
      <c r="L45" s="45" t="s">
        <v>26</v>
      </c>
      <c r="M45" s="45" t="s">
        <v>26</v>
      </c>
      <c r="N45" s="45" t="s">
        <v>26</v>
      </c>
      <c r="O45" s="22" t="s">
        <v>17</v>
      </c>
    </row>
    <row r="46" spans="1:15" ht="12.75">
      <c r="A46" s="8" t="s">
        <v>45</v>
      </c>
      <c r="C46" s="8"/>
      <c r="D46" s="66">
        <f>I30+I34</f>
        <v>14000</v>
      </c>
      <c r="E46" s="54">
        <f>I31+I35</f>
        <v>2800</v>
      </c>
      <c r="F46" s="10"/>
      <c r="G46" s="10">
        <f>I32+I36</f>
        <v>39200</v>
      </c>
      <c r="H46" s="10"/>
      <c r="I46" s="10"/>
      <c r="J46" s="10"/>
      <c r="K46" s="10"/>
      <c r="L46" s="10"/>
      <c r="M46" s="10"/>
      <c r="N46" s="10"/>
      <c r="O46" s="34">
        <f>SUM(D46:N46)</f>
        <v>56000</v>
      </c>
    </row>
    <row r="47" spans="1:15" ht="12.75">
      <c r="A47" s="8" t="s">
        <v>55</v>
      </c>
      <c r="C47" s="8"/>
      <c r="D47" s="8"/>
      <c r="E47" s="32"/>
      <c r="F47" s="10"/>
      <c r="G47" s="10"/>
      <c r="H47" s="10"/>
      <c r="I47" s="10"/>
      <c r="J47" s="10"/>
      <c r="K47" s="10"/>
      <c r="L47" s="10"/>
      <c r="M47" s="10"/>
      <c r="N47" s="10"/>
      <c r="O47" s="34"/>
    </row>
    <row r="48" spans="1:15" ht="12.75">
      <c r="A48" s="45" t="s">
        <v>29</v>
      </c>
      <c r="B48" s="22" t="s">
        <v>20</v>
      </c>
      <c r="C48" s="45" t="s">
        <v>29</v>
      </c>
      <c r="D48" s="45"/>
      <c r="F48" s="45" t="s">
        <v>27</v>
      </c>
      <c r="G48" s="45" t="s">
        <v>27</v>
      </c>
      <c r="H48" s="45" t="s">
        <v>27</v>
      </c>
      <c r="I48" s="45" t="s">
        <v>27</v>
      </c>
      <c r="J48" s="45" t="s">
        <v>27</v>
      </c>
      <c r="K48" s="45" t="s">
        <v>27</v>
      </c>
      <c r="L48" s="45" t="s">
        <v>27</v>
      </c>
      <c r="M48" s="45" t="s">
        <v>27</v>
      </c>
      <c r="N48" s="45" t="s">
        <v>27</v>
      </c>
      <c r="O48" s="22" t="s">
        <v>17</v>
      </c>
    </row>
    <row r="49" spans="1:45" ht="12.75">
      <c r="A49" s="19" t="s">
        <v>46</v>
      </c>
      <c r="C49" s="19"/>
      <c r="D49" s="67">
        <v>12812.5</v>
      </c>
      <c r="E49" s="15">
        <v>2562.5</v>
      </c>
      <c r="F49" s="15">
        <v>0</v>
      </c>
      <c r="G49" s="15">
        <v>35875</v>
      </c>
      <c r="H49" s="15"/>
      <c r="I49" s="15"/>
      <c r="J49" s="15"/>
      <c r="K49" s="15"/>
      <c r="L49" s="15"/>
      <c r="M49" s="15"/>
      <c r="N49" s="15"/>
      <c r="O49" s="34">
        <f>SUM(D49:N49)</f>
        <v>51250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0"/>
      <c r="AO49" s="10"/>
      <c r="AP49" s="10"/>
      <c r="AQ49" s="10"/>
      <c r="AR49" s="10"/>
      <c r="AS49" s="10"/>
    </row>
    <row r="50" spans="1:45" ht="12.75">
      <c r="A50" s="19" t="s">
        <v>47</v>
      </c>
      <c r="C50" s="19"/>
      <c r="D50" s="19"/>
      <c r="E50" s="32"/>
      <c r="F50" s="15"/>
      <c r="G50" s="15"/>
      <c r="H50" s="15"/>
      <c r="I50" s="15"/>
      <c r="J50" s="15"/>
      <c r="K50" s="15"/>
      <c r="L50" s="15"/>
      <c r="M50" s="15"/>
      <c r="N50" s="15"/>
      <c r="O50" s="3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0"/>
      <c r="AO50" s="10"/>
      <c r="AP50" s="10"/>
      <c r="AQ50" s="10"/>
      <c r="AR50" s="10"/>
      <c r="AS50" s="10"/>
    </row>
    <row r="51" spans="1:15" ht="12.75">
      <c r="A51" s="45" t="s">
        <v>29</v>
      </c>
      <c r="B51" s="22" t="s">
        <v>20</v>
      </c>
      <c r="C51" s="45" t="s">
        <v>29</v>
      </c>
      <c r="D51" s="45"/>
      <c r="F51" s="45" t="s">
        <v>28</v>
      </c>
      <c r="G51" s="45" t="s">
        <v>28</v>
      </c>
      <c r="H51" s="45" t="s">
        <v>28</v>
      </c>
      <c r="I51" s="45" t="s">
        <v>28</v>
      </c>
      <c r="J51" s="45" t="s">
        <v>28</v>
      </c>
      <c r="K51" s="45" t="s">
        <v>28</v>
      </c>
      <c r="L51" s="45" t="s">
        <v>28</v>
      </c>
      <c r="M51" s="45" t="s">
        <v>28</v>
      </c>
      <c r="N51" s="45" t="s">
        <v>28</v>
      </c>
      <c r="O51" s="22" t="s">
        <v>17</v>
      </c>
    </row>
    <row r="52" spans="1:62" ht="12.75">
      <c r="A52" s="19" t="s">
        <v>18</v>
      </c>
      <c r="C52" s="19"/>
      <c r="D52" s="54">
        <f>SUM(D46-D49)</f>
        <v>1187.5</v>
      </c>
      <c r="E52" s="54">
        <f>SUM(E46-E49)</f>
        <v>237.5</v>
      </c>
      <c r="F52" s="15">
        <f aca="true" t="shared" si="15" ref="F52:O52">SUM(F46-F49)</f>
        <v>0</v>
      </c>
      <c r="G52" s="15">
        <f t="shared" si="15"/>
        <v>3325</v>
      </c>
      <c r="H52" s="15">
        <f t="shared" si="15"/>
        <v>0</v>
      </c>
      <c r="I52" s="15">
        <f t="shared" si="15"/>
        <v>0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 t="shared" si="15"/>
        <v>0</v>
      </c>
      <c r="O52" s="15">
        <f t="shared" si="15"/>
        <v>4750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</row>
  </sheetData>
  <sheetProtection/>
  <mergeCells count="2">
    <mergeCell ref="A1:J1"/>
    <mergeCell ref="A2:J2"/>
  </mergeCells>
  <printOptions/>
  <pageMargins left="0.2" right="0.2" top="0.54" bottom="0.44" header="0.2" footer="0.2"/>
  <pageSetup fitToHeight="1" fitToWidth="1" horizontalDpi="600" verticalDpi="600" orientation="landscape" scale="9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tbaum</cp:lastModifiedBy>
  <cp:lastPrinted>2016-02-17T20:08:09Z</cp:lastPrinted>
  <dcterms:created xsi:type="dcterms:W3CDTF">1998-09-01T15:24:32Z</dcterms:created>
  <dcterms:modified xsi:type="dcterms:W3CDTF">2020-03-20T14:10:51Z</dcterms:modified>
  <cp:category/>
  <cp:version/>
  <cp:contentType/>
  <cp:contentStatus/>
</cp:coreProperties>
</file>